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5" windowWidth="13410" windowHeight="12810" activeTab="0"/>
  </bookViews>
  <sheets>
    <sheet name="druk efektu" sheetId="1" r:id="rId1"/>
  </sheets>
  <definedNames>
    <definedName name="_xlnm.Print_Area" localSheetId="0">'druk efektu'!$A$1:$K$22</definedName>
  </definedNames>
  <calcPr fullCalcOnLoad="1"/>
</workbook>
</file>

<file path=xl/sharedStrings.xml><?xml version="1.0" encoding="utf-8"?>
<sst xmlns="http://schemas.openxmlformats.org/spreadsheetml/2006/main" count="28" uniqueCount="28">
  <si>
    <t>Przed modernizacją</t>
  </si>
  <si>
    <t>Po modernizacji</t>
  </si>
  <si>
    <t>Redukcja</t>
  </si>
  <si>
    <t xml:space="preserve">Paliwo </t>
  </si>
  <si>
    <t>rodzaj</t>
  </si>
  <si>
    <t>gaz ziemny</t>
  </si>
  <si>
    <t>olej opałowy</t>
  </si>
  <si>
    <t>pompa ciepła</t>
  </si>
  <si>
    <t>Emisje zanieczyszczeń</t>
  </si>
  <si>
    <t>pyły ogólne (Mg/rok)</t>
  </si>
  <si>
    <t>Emisja równoważna (Mg/rok)</t>
  </si>
  <si>
    <r>
      <t xml:space="preserve">Formularz interaktywny - </t>
    </r>
    <r>
      <rPr>
        <b/>
        <sz val="12"/>
        <color indexed="10"/>
        <rFont val="Times New Roman"/>
        <family val="1"/>
      </rPr>
      <t>proszę uzupełnić tylko zielone komórki</t>
    </r>
  </si>
  <si>
    <t>zadanie z dziedziny ochrony atmosfery realizowane w ramach konkursu
"Czyste powietrze Pomorza"</t>
  </si>
  <si>
    <t>węgiel</t>
  </si>
  <si>
    <t>koks</t>
  </si>
  <si>
    <t>drewno</t>
  </si>
  <si>
    <t>słoma</t>
  </si>
  <si>
    <r>
      <t>1)</t>
    </r>
    <r>
      <rPr>
        <sz val="10"/>
        <color indexed="8"/>
        <rFont val="Times New Roman"/>
        <family val="1"/>
      </rPr>
      <t xml:space="preserve"> wartość w GJ dla podłączenia do miejskiej sieci ciepłowniczej, w Nm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dla gazu ziemnego, w Mg dla pozostałych przypadków</t>
    </r>
  </si>
  <si>
    <r>
      <t>2)</t>
    </r>
    <r>
      <rPr>
        <sz val="10"/>
        <color indexed="8"/>
        <rFont val="Times New Roman"/>
        <family val="1"/>
      </rPr>
      <t xml:space="preserve"> wypełniać w przypadku podłaczenia do kotłowni o mocy powyżej 50MW</t>
    </r>
  </si>
  <si>
    <r>
      <t>roczne zużycie  [Mg, Nm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, GJ] </t>
    </r>
    <r>
      <rPr>
        <vertAlign val="superscript"/>
        <sz val="10"/>
        <color indexed="8"/>
        <rFont val="Times New Roman"/>
        <family val="1"/>
      </rPr>
      <t>1)</t>
    </r>
  </si>
  <si>
    <r>
      <t xml:space="preserve">podłączenie do m.s.c (węzły cieplne) kotłowni powyżej 50MW </t>
    </r>
    <r>
      <rPr>
        <vertAlign val="superscript"/>
        <sz val="8"/>
        <color indexed="8"/>
        <rFont val="Times New Roman"/>
        <family val="1"/>
      </rPr>
      <t>2</t>
    </r>
    <r>
      <rPr>
        <vertAlign val="superscript"/>
        <sz val="8"/>
        <color indexed="8"/>
        <rFont val="Times New Roman"/>
        <family val="1"/>
      </rPr>
      <t>)</t>
    </r>
  </si>
  <si>
    <t>Ilość źródeł ciepła ogółem</t>
  </si>
  <si>
    <t>Moc nominalna (kW)</t>
  </si>
  <si>
    <r>
      <t>SO</t>
    </r>
    <r>
      <rPr>
        <vertAlign val="sub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(Mg/rok)</t>
    </r>
  </si>
  <si>
    <r>
      <t>NO</t>
    </r>
    <r>
      <rPr>
        <vertAlign val="subscript"/>
        <sz val="10"/>
        <color indexed="8"/>
        <rFont val="Times New Roman"/>
        <family val="1"/>
      </rPr>
      <t xml:space="preserve">X </t>
    </r>
    <r>
      <rPr>
        <sz val="10"/>
        <color indexed="8"/>
        <rFont val="Times New Roman"/>
        <family val="1"/>
      </rPr>
      <t>(Mg/rok)</t>
    </r>
  </si>
  <si>
    <t>CO (Mg/rok)</t>
  </si>
  <si>
    <r>
      <t>CO</t>
    </r>
    <r>
      <rPr>
        <vertAlign val="sub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(Mg/rok)</t>
    </r>
  </si>
  <si>
    <t>Planowany efekt ekologiczny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</si>
</sst>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0.000"/>
    <numFmt numFmtId="170" formatCode="#,##0.0000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sz val="10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zcionka tekstu podstawowego"/>
      <family val="2"/>
    </font>
    <font>
      <vertAlign val="superscript"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1" fillId="0" borderId="0" xfId="0" applyFont="1" applyAlignment="1">
      <alignment horizontal="right" indent="15"/>
    </xf>
    <xf numFmtId="0" fontId="5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3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4" fontId="51" fillId="0" borderId="0" xfId="0" applyNumberFormat="1" applyFont="1" applyFill="1" applyBorder="1" applyAlignment="1">
      <alignment horizontal="center" wrapText="1"/>
    </xf>
    <xf numFmtId="0" fontId="5" fillId="33" borderId="15" xfId="0" applyFont="1" applyFill="1" applyBorder="1" applyAlignment="1">
      <alignment vertical="center"/>
    </xf>
    <xf numFmtId="168" fontId="51" fillId="35" borderId="15" xfId="0" applyNumberFormat="1" applyFont="1" applyFill="1" applyBorder="1" applyAlignment="1">
      <alignment horizontal="center" vertical="center" wrapText="1"/>
    </xf>
    <xf numFmtId="4" fontId="51" fillId="36" borderId="10" xfId="0" applyNumberFormat="1" applyFont="1" applyFill="1" applyBorder="1" applyAlignment="1">
      <alignment horizontal="center" vertical="center" wrapText="1"/>
    </xf>
    <xf numFmtId="168" fontId="51" fillId="35" borderId="16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4" fontId="51" fillId="36" borderId="22" xfId="0" applyNumberFormat="1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 vertical="center" wrapText="1"/>
    </xf>
    <xf numFmtId="168" fontId="51" fillId="35" borderId="11" xfId="0" applyNumberFormat="1" applyFont="1" applyFill="1" applyBorder="1" applyAlignment="1">
      <alignment horizontal="center" vertical="center" wrapText="1"/>
    </xf>
    <xf numFmtId="4" fontId="51" fillId="36" borderId="25" xfId="0" applyNumberFormat="1" applyFont="1" applyFill="1" applyBorder="1" applyAlignment="1">
      <alignment horizontal="center" vertical="center" wrapText="1"/>
    </xf>
    <xf numFmtId="168" fontId="51" fillId="35" borderId="17" xfId="0" applyNumberFormat="1" applyFont="1" applyFill="1" applyBorder="1" applyAlignment="1">
      <alignment horizontal="center" vertical="center" wrapText="1"/>
    </xf>
    <xf numFmtId="168" fontId="51" fillId="35" borderId="19" xfId="0" applyNumberFormat="1" applyFont="1" applyFill="1" applyBorder="1" applyAlignment="1">
      <alignment horizontal="center" vertical="center" wrapText="1"/>
    </xf>
    <xf numFmtId="168" fontId="51" fillId="35" borderId="26" xfId="0" applyNumberFormat="1" applyFont="1" applyFill="1" applyBorder="1" applyAlignment="1">
      <alignment horizontal="center" vertical="center" wrapText="1"/>
    </xf>
    <xf numFmtId="168" fontId="51" fillId="35" borderId="27" xfId="0" applyNumberFormat="1" applyFont="1" applyFill="1" applyBorder="1" applyAlignment="1">
      <alignment horizontal="center" vertical="center" wrapText="1"/>
    </xf>
    <xf numFmtId="168" fontId="51" fillId="35" borderId="28" xfId="0" applyNumberFormat="1" applyFont="1" applyFill="1" applyBorder="1" applyAlignment="1">
      <alignment horizontal="center" vertical="center" wrapText="1"/>
    </xf>
    <xf numFmtId="168" fontId="51" fillId="35" borderId="29" xfId="0" applyNumberFormat="1" applyFont="1" applyFill="1" applyBorder="1" applyAlignment="1">
      <alignment horizontal="center" vertical="center" wrapText="1"/>
    </xf>
    <xf numFmtId="168" fontId="51" fillId="35" borderId="18" xfId="0" applyNumberFormat="1" applyFont="1" applyFill="1" applyBorder="1" applyAlignment="1">
      <alignment horizontal="center" vertical="center" wrapText="1"/>
    </xf>
    <xf numFmtId="168" fontId="51" fillId="35" borderId="20" xfId="0" applyNumberFormat="1" applyFont="1" applyFill="1" applyBorder="1" applyAlignment="1">
      <alignment horizontal="center" vertical="center" wrapText="1"/>
    </xf>
    <xf numFmtId="168" fontId="51" fillId="35" borderId="30" xfId="0" applyNumberFormat="1" applyFont="1" applyFill="1" applyBorder="1" applyAlignment="1">
      <alignment horizontal="center" vertical="center" wrapText="1"/>
    </xf>
    <xf numFmtId="4" fontId="51" fillId="36" borderId="2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3" borderId="32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" fontId="51" fillId="36" borderId="16" xfId="0" applyNumberFormat="1" applyFont="1" applyFill="1" applyBorder="1" applyAlignment="1">
      <alignment horizontal="center" vertical="center" wrapText="1"/>
    </xf>
    <xf numFmtId="168" fontId="51" fillId="35" borderId="37" xfId="0" applyNumberFormat="1" applyFont="1" applyFill="1" applyBorder="1" applyAlignment="1">
      <alignment horizontal="center" vertical="center" wrapText="1"/>
    </xf>
    <xf numFmtId="4" fontId="51" fillId="36" borderId="15" xfId="0" applyNumberFormat="1" applyFont="1" applyFill="1" applyBorder="1" applyAlignment="1">
      <alignment horizontal="center" vertical="center" wrapText="1"/>
    </xf>
    <xf numFmtId="168" fontId="51" fillId="35" borderId="38" xfId="0" applyNumberFormat="1" applyFont="1" applyFill="1" applyBorder="1" applyAlignment="1">
      <alignment horizontal="center" vertical="center" wrapText="1"/>
    </xf>
    <xf numFmtId="4" fontId="51" fillId="35" borderId="11" xfId="0" applyNumberFormat="1" applyFont="1" applyFill="1" applyBorder="1" applyAlignment="1">
      <alignment horizontal="center" vertical="center" wrapText="1"/>
    </xf>
    <xf numFmtId="4" fontId="51" fillId="36" borderId="11" xfId="0" applyNumberFormat="1" applyFont="1" applyFill="1" applyBorder="1" applyAlignment="1">
      <alignment horizontal="center" vertical="center" wrapText="1"/>
    </xf>
    <xf numFmtId="168" fontId="51" fillId="35" borderId="39" xfId="0" applyNumberFormat="1" applyFont="1" applyFill="1" applyBorder="1" applyAlignment="1">
      <alignment horizontal="center" vertical="center" wrapText="1"/>
    </xf>
    <xf numFmtId="168" fontId="51" fillId="35" borderId="40" xfId="0" applyNumberFormat="1" applyFont="1" applyFill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4" fontId="56" fillId="0" borderId="49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6" fillId="0" borderId="0" xfId="0" applyFont="1" applyBorder="1" applyAlignment="1">
      <alignment wrapText="1"/>
    </xf>
    <xf numFmtId="0" fontId="56" fillId="0" borderId="50" xfId="0" applyFont="1" applyBorder="1" applyAlignment="1">
      <alignment wrapText="1"/>
    </xf>
    <xf numFmtId="0" fontId="51" fillId="0" borderId="31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view="pageBreakPreview" zoomScale="90" zoomScaleNormal="90" zoomScaleSheetLayoutView="90" workbookViewId="0" topLeftCell="A1">
      <selection activeCell="M10" sqref="M10"/>
    </sheetView>
  </sheetViews>
  <sheetFormatPr defaultColWidth="8.796875" defaultRowHeight="14.25"/>
  <cols>
    <col min="2" max="2" width="14.09765625" style="0" customWidth="1"/>
    <col min="3" max="6" width="9" style="0" customWidth="1"/>
    <col min="7" max="7" width="11" style="0" customWidth="1"/>
    <col min="8" max="10" width="8.09765625" style="0" customWidth="1"/>
    <col min="11" max="11" width="12.3984375" style="0" customWidth="1"/>
    <col min="12" max="12" width="7.5" style="0" customWidth="1"/>
    <col min="13" max="13" width="14.59765625" style="0" customWidth="1"/>
    <col min="20" max="20" width="7.5" style="0" customWidth="1"/>
  </cols>
  <sheetData>
    <row r="1" spans="9:11" ht="14.25">
      <c r="I1" s="1"/>
      <c r="J1" s="1"/>
      <c r="K1" s="3"/>
    </row>
    <row r="2" spans="9:11" ht="14.25">
      <c r="I2" s="1"/>
      <c r="J2" s="1"/>
      <c r="K2" s="3"/>
    </row>
    <row r="3" spans="1:11" ht="14.25" customHeight="1">
      <c r="A3" s="74" t="s">
        <v>27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30" customHeight="1">
      <c r="A4" s="75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ht="14.25" customHeight="1">
      <c r="K5" s="3"/>
    </row>
    <row r="6" ht="14.25">
      <c r="K6" s="3"/>
    </row>
    <row r="7" spans="1:11" ht="16.5" thickBot="1">
      <c r="A7" s="76" t="s">
        <v>11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0" ht="15" customHeight="1" thickBot="1">
      <c r="A8" s="11"/>
      <c r="B8" s="71" t="s">
        <v>0</v>
      </c>
      <c r="C8" s="72"/>
      <c r="D8" s="73"/>
      <c r="E8" s="62" t="s">
        <v>1</v>
      </c>
      <c r="F8" s="63"/>
      <c r="G8" s="63"/>
      <c r="H8" s="63"/>
      <c r="I8" s="63"/>
      <c r="J8" s="64"/>
    </row>
    <row r="9" spans="1:19" ht="57" thickBot="1">
      <c r="A9" s="60" t="s">
        <v>3</v>
      </c>
      <c r="B9" s="9" t="s">
        <v>4</v>
      </c>
      <c r="C9" s="10" t="s">
        <v>13</v>
      </c>
      <c r="D9" s="27" t="s">
        <v>14</v>
      </c>
      <c r="E9" s="2" t="s">
        <v>5</v>
      </c>
      <c r="F9" s="2" t="s">
        <v>6</v>
      </c>
      <c r="G9" s="2" t="s">
        <v>20</v>
      </c>
      <c r="H9" s="2" t="s">
        <v>7</v>
      </c>
      <c r="I9" s="2" t="s">
        <v>15</v>
      </c>
      <c r="J9" s="27" t="s">
        <v>16</v>
      </c>
      <c r="M9" s="5"/>
      <c r="N9" s="6"/>
      <c r="O9" s="6"/>
      <c r="P9" s="6"/>
      <c r="Q9" s="6"/>
      <c r="R9" s="6"/>
      <c r="S9" s="6"/>
    </row>
    <row r="10" spans="1:19" ht="33" customHeight="1" thickBot="1">
      <c r="A10" s="61"/>
      <c r="B10" s="41" t="s">
        <v>19</v>
      </c>
      <c r="C10" s="19"/>
      <c r="D10" s="20"/>
      <c r="E10" s="23"/>
      <c r="F10" s="24"/>
      <c r="G10" s="24"/>
      <c r="H10" s="25"/>
      <c r="I10" s="26"/>
      <c r="J10" s="20"/>
      <c r="K10" s="14"/>
      <c r="M10" s="5"/>
      <c r="N10" s="5"/>
      <c r="O10" s="5"/>
      <c r="P10" s="5"/>
      <c r="Q10" s="5"/>
      <c r="R10" s="5"/>
      <c r="S10" s="5"/>
    </row>
    <row r="11" spans="1:19" ht="30" customHeight="1" thickBot="1">
      <c r="A11" s="65" t="s">
        <v>22</v>
      </c>
      <c r="B11" s="66"/>
      <c r="C11" s="21"/>
      <c r="D11" s="22"/>
      <c r="E11" s="8"/>
      <c r="F11" s="12"/>
      <c r="G11" s="4"/>
      <c r="H11" s="4"/>
      <c r="I11" s="15"/>
      <c r="J11" s="22"/>
      <c r="K11" s="14"/>
      <c r="M11" s="5"/>
      <c r="N11" s="5"/>
      <c r="O11" s="5"/>
      <c r="P11" s="5"/>
      <c r="Q11" s="5"/>
      <c r="R11" s="5"/>
      <c r="S11" s="5"/>
    </row>
    <row r="12" spans="1:19" ht="30" customHeight="1" thickBot="1">
      <c r="A12" s="67" t="s">
        <v>21</v>
      </c>
      <c r="B12" s="68"/>
      <c r="C12" s="43"/>
      <c r="D12" s="44"/>
      <c r="E12" s="45"/>
      <c r="F12" s="46"/>
      <c r="G12" s="46"/>
      <c r="H12" s="46"/>
      <c r="I12" s="47"/>
      <c r="J12" s="48"/>
      <c r="K12" s="58" t="s">
        <v>2</v>
      </c>
      <c r="M12" s="5"/>
      <c r="N12" s="5"/>
      <c r="O12" s="5"/>
      <c r="P12" s="5"/>
      <c r="Q12" s="5"/>
      <c r="R12" s="5"/>
      <c r="S12" s="5"/>
    </row>
    <row r="13" spans="1:19" ht="15" customHeight="1" thickBot="1">
      <c r="A13" s="79"/>
      <c r="B13" s="80"/>
      <c r="C13" s="69" t="s">
        <v>8</v>
      </c>
      <c r="D13" s="70"/>
      <c r="E13" s="70"/>
      <c r="F13" s="70"/>
      <c r="G13" s="70"/>
      <c r="H13" s="70"/>
      <c r="I13" s="70"/>
      <c r="J13" s="70"/>
      <c r="K13" s="59"/>
      <c r="M13" s="5"/>
      <c r="N13" s="5"/>
      <c r="O13" s="5"/>
      <c r="P13" s="5"/>
      <c r="Q13" s="5"/>
      <c r="R13" s="5"/>
      <c r="S13" s="5"/>
    </row>
    <row r="14" spans="1:11" s="49" customFormat="1" ht="30" customHeight="1">
      <c r="A14" s="81" t="s">
        <v>9</v>
      </c>
      <c r="B14" s="82"/>
      <c r="C14" s="30">
        <f>IF(C10=0,"",ROUND(15*C10*100/(75*1000),3))</f>
      </c>
      <c r="D14" s="36">
        <f>IF(D10=0,"",ROUND(15*D10*100/(75*1000),3))</f>
      </c>
      <c r="E14" s="18">
        <f>IF($E$10=0,"",ROUND(E10*15/1000000000,3))</f>
      </c>
      <c r="F14" s="18">
        <f>IF($F$10=0,"",ROUND(F10*1.8/1000,3))</f>
      </c>
      <c r="G14" s="50"/>
      <c r="H14" s="50"/>
      <c r="I14" s="18">
        <f>IF($I$10=0,"",ROUND(0.0015*I10,3))</f>
      </c>
      <c r="J14" s="33">
        <f>IF(J10="","",ROUND(3.371*J10/1000,3))</f>
      </c>
      <c r="K14" s="51">
        <f>IF(SUM(C10:D10)=0,"",ROUND(SUM(C14:D14)-SUM(E14:J14),3))</f>
      </c>
    </row>
    <row r="15" spans="1:11" s="49" customFormat="1" ht="30" customHeight="1">
      <c r="A15" s="83" t="s">
        <v>23</v>
      </c>
      <c r="B15" s="84"/>
      <c r="C15" s="31">
        <f>IF(C10=0,"",ROUND(C10*9.6/1000,3))</f>
      </c>
      <c r="D15" s="37">
        <f>IF(D10=0,"",ROUND(D10*9.6/1000,3))</f>
      </c>
      <c r="E15" s="16">
        <f>IF($E$10=0,"",ROUND(E10*0.6/1000000000,3))</f>
      </c>
      <c r="F15" s="16">
        <f>IF($F$10=0,"",ROUND(F10*5.7/1000,3))</f>
      </c>
      <c r="G15" s="52"/>
      <c r="H15" s="52"/>
      <c r="I15" s="16">
        <f>IF($I$10=0,"",ROUND(0.00011*I10,3))</f>
      </c>
      <c r="J15" s="34">
        <f>IF(J10="","",ROUND(1.461*J10/1000,3))</f>
      </c>
      <c r="K15" s="53">
        <f>IF(SUM(C10:D10)=0,"",ROUND(SUM(C15:D15)-SUM(E15:J15),3))</f>
      </c>
    </row>
    <row r="16" spans="1:11" s="49" customFormat="1" ht="30" customHeight="1">
      <c r="A16" s="83" t="s">
        <v>24</v>
      </c>
      <c r="B16" s="84"/>
      <c r="C16" s="31">
        <f>IF(C10=0,"",ROUND(C10*1/1000,3))</f>
      </c>
      <c r="D16" s="37">
        <f>IF(D10=0,"",ROUND(D10*1.5/1000,3))</f>
      </c>
      <c r="E16" s="16">
        <f>IF($E$10=0,"",ROUND(E10*1280/1000000000,3))</f>
      </c>
      <c r="F16" s="16">
        <f>IF($F$10=0,"",ROUND(F10*5/1000,3))</f>
      </c>
      <c r="G16" s="52"/>
      <c r="H16" s="52"/>
      <c r="I16" s="16">
        <f>IF($I$10=0,"",ROUND(0.001*I10,3))</f>
      </c>
      <c r="J16" s="34">
        <f>IF(J10="","",ROUND(1.798*J10/1000,3))</f>
      </c>
      <c r="K16" s="53">
        <f>IF(SUM(C10:D10)=0,"",ROUND(SUM(C16:D16)-SUM(E16:J16),3))</f>
      </c>
    </row>
    <row r="17" spans="1:11" s="49" customFormat="1" ht="30" customHeight="1">
      <c r="A17" s="83" t="s">
        <v>25</v>
      </c>
      <c r="B17" s="84"/>
      <c r="C17" s="31">
        <f>IF(C10=0,"",ROUND(C10*45/1000,3))</f>
      </c>
      <c r="D17" s="37">
        <f>IF(D10=0,"",ROUND(25*D10/1000,3))</f>
      </c>
      <c r="E17" s="16">
        <f>IF($E$10=0,"",ROUND(E10*360/1000000000,3))</f>
      </c>
      <c r="F17" s="16">
        <f>IF($F$10=0,"",ROUND(F10*0.6/1000,3))</f>
      </c>
      <c r="G17" s="52"/>
      <c r="H17" s="52"/>
      <c r="I17" s="16">
        <f>IF(I10="","",ROUND(0.004*I10,3))</f>
      </c>
      <c r="J17" s="34">
        <f>IF(J10="","",ROUND(1.798*J10/1000,3))</f>
      </c>
      <c r="K17" s="53">
        <f>IF(SUM(C10:D10)=0,"",ROUND(SUM(C17:D17)-SUM(E17:J17),3))</f>
      </c>
    </row>
    <row r="18" spans="1:11" s="49" customFormat="1" ht="30" customHeight="1" thickBot="1">
      <c r="A18" s="85" t="s">
        <v>26</v>
      </c>
      <c r="B18" s="86"/>
      <c r="C18" s="32">
        <f>IF(C10=0,"",ROUND(92.71*20.7*C10/1000,3))</f>
      </c>
      <c r="D18" s="38">
        <f>IF(D10=0,"",ROUND(28.2*106*D10/1000,3))</f>
      </c>
      <c r="E18" s="28">
        <f>IF($E$10=0,"",ROUND(E10*36.12*55.82*10^(-6),3))</f>
      </c>
      <c r="F18" s="28">
        <f>IF($F$10=0,"",ROUND(43.33*73.33*F10/1000,3))</f>
      </c>
      <c r="G18" s="54">
        <f>IF(G10="","",ROUND(G10*92.71/1000,3))</f>
      </c>
      <c r="H18" s="55"/>
      <c r="I18" s="28">
        <f>IF($I$10=0,"",ROUND(0+0,3))</f>
      </c>
      <c r="J18" s="35">
        <f>IF($J$10=0,"",ROUND(0+0,3))</f>
      </c>
      <c r="K18" s="56">
        <f>IF(SUM(C10:D10)=0,"",ROUND(SUM(C18:D18)-SUM(E18:J18),3))</f>
      </c>
    </row>
    <row r="19" spans="1:11" s="49" customFormat="1" ht="30" customHeight="1" thickBot="1">
      <c r="A19" s="77" t="s">
        <v>10</v>
      </c>
      <c r="B19" s="78"/>
      <c r="C19" s="29"/>
      <c r="D19" s="39"/>
      <c r="E19" s="29"/>
      <c r="F19" s="17"/>
      <c r="G19" s="17"/>
      <c r="H19" s="17"/>
      <c r="I19" s="17"/>
      <c r="J19" s="39"/>
      <c r="K19" s="57">
        <f>IF(SUM(C10:D10)=0,"",ROUND(2.9*K14+0.5*K17+2.9*K16+K15,3))</f>
      </c>
    </row>
    <row r="20" spans="1:19" ht="15.75">
      <c r="A20" s="13" t="s">
        <v>17</v>
      </c>
      <c r="B20" s="7"/>
      <c r="C20" s="7"/>
      <c r="D20" s="7"/>
      <c r="E20" s="7"/>
      <c r="F20" s="7"/>
      <c r="G20" s="7"/>
      <c r="H20" s="7"/>
      <c r="M20" s="5"/>
      <c r="N20" s="5"/>
      <c r="O20" s="5"/>
      <c r="P20" s="5"/>
      <c r="Q20" s="5"/>
      <c r="R20" s="5"/>
      <c r="S20" s="5"/>
    </row>
    <row r="21" spans="1:19" ht="15.75">
      <c r="A21" s="42" t="s">
        <v>18</v>
      </c>
      <c r="B21" s="7"/>
      <c r="C21" s="7"/>
      <c r="D21" s="7"/>
      <c r="E21" s="7"/>
      <c r="F21" s="7"/>
      <c r="G21" s="7"/>
      <c r="H21" s="7"/>
      <c r="M21" s="5"/>
      <c r="N21" s="5"/>
      <c r="O21" s="5"/>
      <c r="P21" s="5"/>
      <c r="Q21" s="5"/>
      <c r="R21" s="5"/>
      <c r="S21" s="5"/>
    </row>
    <row r="23" spans="1:5" ht="15">
      <c r="A23" s="40"/>
      <c r="B23" s="40"/>
      <c r="C23" s="40"/>
      <c r="D23" s="40"/>
      <c r="E23" s="40"/>
    </row>
    <row r="28" ht="34.5" customHeight="1"/>
  </sheetData>
  <sheetProtection/>
  <mergeCells count="17">
    <mergeCell ref="A17:B17"/>
    <mergeCell ref="A18:B18"/>
    <mergeCell ref="A3:K3"/>
    <mergeCell ref="A4:K4"/>
    <mergeCell ref="A7:K7"/>
    <mergeCell ref="A19:B19"/>
    <mergeCell ref="A13:B13"/>
    <mergeCell ref="A14:B14"/>
    <mergeCell ref="A15:B15"/>
    <mergeCell ref="A16:B16"/>
    <mergeCell ref="K12:K13"/>
    <mergeCell ref="A9:A10"/>
    <mergeCell ref="E8:J8"/>
    <mergeCell ref="A11:B11"/>
    <mergeCell ref="A12:B12"/>
    <mergeCell ref="C13:J13"/>
    <mergeCell ref="B8:D8"/>
  </mergeCells>
  <printOptions/>
  <pageMargins left="0.7874015748031497" right="0.2362204724409449" top="0.3937007874015748" bottom="0.3937007874015748" header="0.31496062992125984" footer="0.31496062992125984"/>
  <pageSetup fitToHeight="0" fitToWidth="1" horizontalDpi="600" verticalDpi="600" orientation="portrait" paperSize="9" scale="79" r:id="rId1"/>
  <ignoredErrors>
    <ignoredError sqref="D16:D18" formula="1"/>
    <ignoredError sqref="K14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2017-01-09T11:35:50Z</dcterms:created>
  <dcterms:modified xsi:type="dcterms:W3CDTF">2017-02-23T12:47:08Z</dcterms:modified>
  <cp:category/>
  <cp:version/>
  <cp:contentType/>
  <cp:contentStatus/>
</cp:coreProperties>
</file>